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300" firstSheet="6" activeTab="6"/>
  </bookViews>
  <sheets>
    <sheet name="Caserma CC Castrovillari" sheetId="1" r:id="rId1"/>
    <sheet name="Caserma CC Castrovillari prog." sheetId="2" r:id="rId2"/>
    <sheet name="Caserma CC Fiumefreddo" sheetId="3" r:id="rId3"/>
    <sheet name="Caserma CC Fiumefreddo prog." sheetId="4" r:id="rId4"/>
    <sheet name="Caserma VV. F. Scalea " sheetId="5" r:id="rId5"/>
    <sheet name="Caserma VV. F. Scalea  prog." sheetId="6" r:id="rId6"/>
    <sheet name="Quadro Economico" sheetId="13" r:id="rId7"/>
  </sheets>
  <definedNames>
    <definedName name="solver_adj" localSheetId="6" hidden="1">'Quadro Economico'!$F$8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est" localSheetId="6" hidden="1">1</definedName>
    <definedName name="solver_itr" localSheetId="6" hidden="1">2147483647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0</definedName>
    <definedName name="solver_nwt" localSheetId="6" hidden="1">1</definedName>
    <definedName name="solver_opt" localSheetId="6" hidden="1">'Quadro Economico'!#REF!</definedName>
    <definedName name="solver_pre" localSheetId="6" hidden="1">0.000001</definedName>
    <definedName name="solver_rbv" localSheetId="6" hidden="1">1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0</definedName>
    <definedName name="solver_ver" localSheetId="6" hidden="1">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3"/>
  <c r="G10" l="1"/>
  <c r="H4" i="6"/>
  <c r="G6"/>
  <c r="G11"/>
  <c r="G20"/>
  <c r="G11" i="5"/>
  <c r="H4"/>
  <c r="G19" s="1"/>
  <c r="G20"/>
  <c r="H4" i="4"/>
  <c r="G6" s="1"/>
  <c r="G11"/>
  <c r="G20"/>
  <c r="H4" i="3"/>
  <c r="G7" s="1"/>
  <c r="G11"/>
  <c r="G20"/>
  <c r="H4" i="2"/>
  <c r="G7" s="1"/>
  <c r="G20"/>
  <c r="H4" i="1"/>
  <c r="G18" s="1"/>
  <c r="G19"/>
  <c r="G11"/>
  <c r="F27" i="13" l="1"/>
  <c r="F19"/>
  <c r="F15"/>
  <c r="F14"/>
  <c r="H22" i="4"/>
  <c r="I23" s="1"/>
  <c r="G20" i="1"/>
  <c r="G6"/>
  <c r="G21" i="3"/>
  <c r="G6"/>
  <c r="H22" s="1"/>
  <c r="I23" s="1"/>
  <c r="H22" i="6"/>
  <c r="I23" s="1"/>
  <c r="G19" i="3"/>
  <c r="G6" i="2"/>
  <c r="G7" i="1"/>
  <c r="G11" i="2"/>
  <c r="G17" i="1"/>
  <c r="G7" i="5"/>
  <c r="G6"/>
  <c r="G21"/>
  <c r="F21" i="13" l="1"/>
  <c r="G16"/>
  <c r="F28"/>
  <c r="H21" i="1"/>
  <c r="I22" s="1"/>
  <c r="H22" i="2"/>
  <c r="I23" s="1"/>
  <c r="G13" i="13"/>
  <c r="H22" i="5"/>
  <c r="I23" s="1"/>
  <c r="G30" i="13" l="1"/>
  <c r="H31" s="1"/>
</calcChain>
</file>

<file path=xl/sharedStrings.xml><?xml version="1.0" encoding="utf-8"?>
<sst xmlns="http://schemas.openxmlformats.org/spreadsheetml/2006/main" count="306" uniqueCount="79">
  <si>
    <t>A</t>
  </si>
  <si>
    <t>LAVORI</t>
  </si>
  <si>
    <t>A.1</t>
  </si>
  <si>
    <t>Oneri per la sicurezza</t>
  </si>
  <si>
    <t>A.2</t>
  </si>
  <si>
    <t>B</t>
  </si>
  <si>
    <t>SOMME A DISPOSIZIONE DELL'AMMINISTRAZIONE</t>
  </si>
  <si>
    <t>B.1</t>
  </si>
  <si>
    <t>Per I.V.A. su A)</t>
  </si>
  <si>
    <t>Sommano</t>
  </si>
  <si>
    <t>B.2</t>
  </si>
  <si>
    <t>Per lavori in economia</t>
  </si>
  <si>
    <t>B.3</t>
  </si>
  <si>
    <t>Per rilievi, accertamenti ed indagini</t>
  </si>
  <si>
    <t>B.4</t>
  </si>
  <si>
    <t>Per allacciamento ai pubblici servizi</t>
  </si>
  <si>
    <t>B.5</t>
  </si>
  <si>
    <t>Per acquisizione immobili</t>
  </si>
  <si>
    <t>B.6</t>
  </si>
  <si>
    <t>Spese tecniche ex art 92 D. lgs. 163/2006</t>
  </si>
  <si>
    <t>B.7</t>
  </si>
  <si>
    <t>Attività di consulenza e supporto</t>
  </si>
  <si>
    <t>B.8</t>
  </si>
  <si>
    <t>Spese strumentali ex art. 92, comma 7-bis del D. lgs. 163/2006</t>
  </si>
  <si>
    <t>B.9</t>
  </si>
  <si>
    <t>Assicurazione dei dipendenti ex art. 106 DPR 554/1999 e s.m. ed ex art. 112, comma 4-bis, del D.lgs. 163/2006</t>
  </si>
  <si>
    <t>B.10</t>
  </si>
  <si>
    <t>Spese per pubblicità</t>
  </si>
  <si>
    <t>B.11</t>
  </si>
  <si>
    <t>Spese per accertamenti di laboratorio e collaudi</t>
  </si>
  <si>
    <t>B.12</t>
  </si>
  <si>
    <t>Spese per Autorità Vigilanza</t>
  </si>
  <si>
    <t>B.13</t>
  </si>
  <si>
    <t>Accantonamento ex art. 12 D.P.R. 554/1999 e s.m.</t>
  </si>
  <si>
    <t>B.14</t>
  </si>
  <si>
    <t>Accantonamento ex art. 133 del D. lgs. 163/2006 e s.m.</t>
  </si>
  <si>
    <t>B.15</t>
  </si>
  <si>
    <t xml:space="preserve">Oneri I.V.A. su B.6 + B.7 </t>
  </si>
  <si>
    <t>In uno le somme a disposizione</t>
  </si>
  <si>
    <t>TOTALE COMPLESSIVO</t>
  </si>
  <si>
    <t>B.16</t>
  </si>
  <si>
    <t>Imprevisti</t>
  </si>
  <si>
    <t>Lavori al netto</t>
  </si>
  <si>
    <t xml:space="preserve">Imprevisti </t>
  </si>
  <si>
    <t>Spese  ex art. 92, comma 7-bis del D. lgs. 163/2006</t>
  </si>
  <si>
    <t>PROVINCIA DI COSENZA</t>
  </si>
  <si>
    <t xml:space="preserve">Il progettista </t>
  </si>
  <si>
    <t>QUADRO ECONOMICO</t>
  </si>
  <si>
    <t>Per accertamenti e sondaggi geognostiche</t>
  </si>
  <si>
    <t>COMUNE DI CASSANO ALLO IONIO</t>
  </si>
  <si>
    <t xml:space="preserve">Cassano allo ionio </t>
  </si>
  <si>
    <t>Accertamenti, Verifiche, Rilievi e Sondaggi</t>
  </si>
  <si>
    <t>B.1.1</t>
  </si>
  <si>
    <t>B.1.2</t>
  </si>
  <si>
    <t>Spese Generali</t>
  </si>
  <si>
    <t>B.2.1</t>
  </si>
  <si>
    <t>B.2.2</t>
  </si>
  <si>
    <t>B.2.3</t>
  </si>
  <si>
    <t>B.2.4</t>
  </si>
  <si>
    <t>B.2.5</t>
  </si>
  <si>
    <t>B.2.6</t>
  </si>
  <si>
    <t>B.3.1</t>
  </si>
  <si>
    <t>Sommano A</t>
  </si>
  <si>
    <t>Somme a disposizione dell'Amministrazione (B.1 + B.2 + B.3)</t>
  </si>
  <si>
    <t>B.4.1</t>
  </si>
  <si>
    <t>B.4.2</t>
  </si>
  <si>
    <t>B.2.7</t>
  </si>
  <si>
    <t>Oneri Previdenziali Inarcassa ed Assicurazioni 4 % (B.2.1+B.2.2+B.2.3+B.2.5+B.2.6)</t>
  </si>
  <si>
    <t>Per I.V.A. su B.2.1+B.2.2+B.2.3+B.2.5+B.2.6+B.2.7</t>
  </si>
  <si>
    <t>TOTALE COMPLESSIVO (A+B)</t>
  </si>
  <si>
    <t>PROGETTO DEFINITIVO</t>
  </si>
  <si>
    <t>Contributo ANAC</t>
  </si>
  <si>
    <t>Spese di gara</t>
  </si>
  <si>
    <t>Fondo incentivante (art. 113 del decreto n. 50/2016 e s.m.i.)  1,75 %</t>
  </si>
  <si>
    <t>Progettazione Esecutiva, Direlazione Lavori, Sicurezza in fase di Progettazione ed Esecuzione</t>
  </si>
  <si>
    <t>Lavori in economia (compreso di IVA al 10 %)</t>
  </si>
  <si>
    <t>B.4.3</t>
  </si>
  <si>
    <t>Collaudo statico e tecnico amministrativo</t>
  </si>
  <si>
    <t xml:space="preserve">ADEGUAMENTO SISMICO DEL MUNICIPIO SEDE C.O.C. CON FUNZIONE STRATEGICA DI COORDINAMENTO DEGLI INTERVENTI DEL COMUNE DI CASSANO ALL'IONIO SITO IN VIA G.AMENDOLA                                                                – OCDPC  344 DEL  09.05.2016 ART. 3 C. 1 PUNTO B” - 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</si>
</sst>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18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sz val="12"/>
      <color rgb="FF00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wrapText="1"/>
    </xf>
    <xf numFmtId="44" fontId="3" fillId="0" borderId="0" xfId="0" applyNumberFormat="1" applyFont="1"/>
    <xf numFmtId="0" fontId="3" fillId="0" borderId="1" xfId="0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1" xfId="0" applyFont="1" applyBorder="1"/>
    <xf numFmtId="4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10" fontId="4" fillId="0" borderId="1" xfId="0" applyNumberFormat="1" applyFont="1" applyBorder="1"/>
    <xf numFmtId="0" fontId="1" fillId="0" borderId="0" xfId="0" applyFont="1"/>
    <xf numFmtId="44" fontId="1" fillId="0" borderId="0" xfId="0" applyNumberFormat="1" applyFont="1"/>
    <xf numFmtId="14" fontId="0" fillId="0" borderId="0" xfId="0" applyNumberFormat="1"/>
    <xf numFmtId="10" fontId="0" fillId="0" borderId="2" xfId="0" applyNumberForma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44" fontId="3" fillId="0" borderId="4" xfId="0" applyNumberFormat="1" applyFont="1" applyBorder="1" applyAlignment="1">
      <alignment horizontal="center"/>
    </xf>
    <xf numFmtId="44" fontId="3" fillId="0" borderId="1" xfId="0" applyNumberFormat="1" applyFont="1" applyBorder="1"/>
    <xf numFmtId="44" fontId="3" fillId="0" borderId="5" xfId="0" applyNumberFormat="1" applyFont="1" applyBorder="1"/>
    <xf numFmtId="0" fontId="3" fillId="0" borderId="2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2" fillId="2" borderId="1" xfId="0" applyFont="1" applyFill="1" applyBorder="1"/>
    <xf numFmtId="0" fontId="0" fillId="2" borderId="2" xfId="0" applyFill="1" applyBorder="1" applyAlignment="1">
      <alignment horizontal="center"/>
    </xf>
    <xf numFmtId="44" fontId="2" fillId="2" borderId="1" xfId="0" applyNumberFormat="1" applyFont="1" applyFill="1" applyBorder="1"/>
    <xf numFmtId="44" fontId="5" fillId="2" borderId="1" xfId="0" applyNumberFormat="1" applyFont="1" applyFill="1" applyBorder="1"/>
    <xf numFmtId="44" fontId="0" fillId="2" borderId="1" xfId="0" applyNumberFormat="1" applyFill="1" applyBorder="1"/>
    <xf numFmtId="0" fontId="0" fillId="2" borderId="3" xfId="0" applyFill="1" applyBorder="1" applyAlignment="1">
      <alignment horizontal="center"/>
    </xf>
    <xf numFmtId="44" fontId="2" fillId="2" borderId="3" xfId="0" applyNumberFormat="1" applyFont="1" applyFill="1" applyBorder="1"/>
    <xf numFmtId="44" fontId="3" fillId="2" borderId="3" xfId="0" applyNumberFormat="1" applyFont="1" applyFill="1" applyBorder="1"/>
    <xf numFmtId="44" fontId="0" fillId="2" borderId="4" xfId="0" applyNumberFormat="1" applyFill="1" applyBorder="1"/>
    <xf numFmtId="0" fontId="3" fillId="2" borderId="0" xfId="0" applyFont="1" applyFill="1"/>
    <xf numFmtId="0" fontId="1" fillId="2" borderId="0" xfId="0" applyFont="1" applyFill="1"/>
    <xf numFmtId="44" fontId="3" fillId="2" borderId="3" xfId="0" applyNumberFormat="1" applyFont="1" applyFill="1" applyBorder="1" applyAlignment="1"/>
    <xf numFmtId="0" fontId="0" fillId="3" borderId="1" xfId="0" applyFill="1" applyBorder="1"/>
    <xf numFmtId="0" fontId="2" fillId="3" borderId="1" xfId="0" applyFont="1" applyFill="1" applyBorder="1"/>
    <xf numFmtId="10" fontId="0" fillId="3" borderId="2" xfId="0" applyNumberFormat="1" applyFill="1" applyBorder="1" applyAlignment="1">
      <alignment horizontal="center"/>
    </xf>
    <xf numFmtId="44" fontId="2" fillId="3" borderId="1" xfId="0" applyNumberFormat="1" applyFont="1" applyFill="1" applyBorder="1"/>
    <xf numFmtId="44" fontId="3" fillId="3" borderId="2" xfId="0" applyNumberFormat="1" applyFont="1" applyFill="1" applyBorder="1" applyAlignment="1">
      <alignment horizontal="center"/>
    </xf>
    <xf numFmtId="44" fontId="3" fillId="3" borderId="4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0" fillId="3" borderId="0" xfId="0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0" fillId="2" borderId="1" xfId="0" applyFill="1" applyBorder="1"/>
    <xf numFmtId="10" fontId="1" fillId="2" borderId="2" xfId="0" applyNumberFormat="1" applyFont="1" applyFill="1" applyBorder="1" applyAlignment="1">
      <alignment horizontal="center"/>
    </xf>
    <xf numFmtId="44" fontId="1" fillId="2" borderId="1" xfId="0" applyNumberFormat="1" applyFont="1" applyFill="1" applyBorder="1"/>
    <xf numFmtId="44" fontId="3" fillId="2" borderId="2" xfId="0" applyNumberFormat="1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horizontal="center"/>
    </xf>
    <xf numFmtId="44" fontId="3" fillId="2" borderId="2" xfId="0" applyNumberFormat="1" applyFont="1" applyFill="1" applyBorder="1"/>
    <xf numFmtId="43" fontId="3" fillId="2" borderId="4" xfId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3" fillId="3" borderId="2" xfId="0" applyNumberFormat="1" applyFont="1" applyFill="1" applyBorder="1" applyAlignment="1">
      <alignment horizontal="center"/>
    </xf>
    <xf numFmtId="44" fontId="3" fillId="3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G11" sqref="G11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28515625" bestFit="1" customWidth="1"/>
    <col min="5" max="5" width="6.85546875" customWidth="1"/>
    <col min="6" max="6" width="5.42578125" customWidth="1"/>
    <col min="7" max="7" width="12" style="1" bestFit="1" customWidth="1"/>
    <col min="8" max="8" width="13" style="1" bestFit="1" customWidth="1"/>
    <col min="9" max="9" width="17.71093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57715.51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1567.29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59282.8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0.2</v>
      </c>
      <c r="E6" s="2"/>
      <c r="F6" s="2"/>
      <c r="G6" s="3">
        <f>D6*H4</f>
        <v>11856.560000000001</v>
      </c>
      <c r="H6" s="3"/>
      <c r="I6" s="3"/>
    </row>
    <row r="7" spans="1:9">
      <c r="A7" s="2"/>
      <c r="B7" s="2" t="s">
        <v>10</v>
      </c>
      <c r="C7" s="2" t="s">
        <v>11</v>
      </c>
      <c r="D7" s="4">
        <v>7.0000000000000007E-2</v>
      </c>
      <c r="E7" s="2"/>
      <c r="F7" s="2"/>
      <c r="G7" s="3">
        <f>H4*D7</f>
        <v>4149.7960000000003</v>
      </c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(G2/(1-0.2635)+G3)*D11</f>
        <v>1598.637313917176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25.5">
      <c r="A13" s="2"/>
      <c r="B13" s="2" t="s">
        <v>22</v>
      </c>
      <c r="C13" s="5" t="s">
        <v>44</v>
      </c>
      <c r="D13" s="2"/>
      <c r="E13" s="2"/>
      <c r="F13" s="2"/>
      <c r="G13" s="3">
        <v>2000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 hidden="1">
      <c r="A15" s="2"/>
      <c r="B15" s="2" t="s">
        <v>26</v>
      </c>
      <c r="C15" s="5" t="s">
        <v>27</v>
      </c>
      <c r="D15" s="2"/>
      <c r="E15" s="2"/>
      <c r="F15" s="2"/>
      <c r="G15" s="3"/>
      <c r="H15" s="3"/>
      <c r="I15" s="3"/>
    </row>
    <row r="16" spans="1:9" ht="15.75" hidden="1" customHeight="1">
      <c r="A16" s="2"/>
      <c r="B16" s="2" t="s">
        <v>30</v>
      </c>
      <c r="C16" s="5" t="s">
        <v>31</v>
      </c>
      <c r="D16" s="2"/>
      <c r="E16" s="2"/>
      <c r="F16" s="2"/>
      <c r="G16" s="3"/>
      <c r="H16" s="3"/>
      <c r="I16" s="3"/>
    </row>
    <row r="17" spans="1:9" ht="25.5">
      <c r="A17" s="2"/>
      <c r="B17" s="2" t="s">
        <v>32</v>
      </c>
      <c r="C17" s="5" t="s">
        <v>33</v>
      </c>
      <c r="D17" s="4">
        <v>0.1</v>
      </c>
      <c r="E17" s="2"/>
      <c r="F17" s="2"/>
      <c r="G17" s="3">
        <f>H4*D17</f>
        <v>5928.2800000000007</v>
      </c>
      <c r="H17" s="3"/>
      <c r="I17" s="3"/>
    </row>
    <row r="18" spans="1:9" ht="31.5" customHeight="1">
      <c r="A18" s="2"/>
      <c r="B18" s="2" t="s">
        <v>34</v>
      </c>
      <c r="C18" s="5" t="s">
        <v>35</v>
      </c>
      <c r="D18" s="4">
        <v>0.05</v>
      </c>
      <c r="E18" s="2"/>
      <c r="F18" s="2"/>
      <c r="G18" s="3">
        <f>H4*D18</f>
        <v>2964.1400000000003</v>
      </c>
      <c r="H18" s="3"/>
      <c r="I18" s="3"/>
    </row>
    <row r="19" spans="1:9" ht="21" hidden="1" customHeight="1">
      <c r="A19" s="2"/>
      <c r="B19" s="2" t="s">
        <v>36</v>
      </c>
      <c r="C19" s="5" t="s">
        <v>37</v>
      </c>
      <c r="D19" s="4">
        <v>0.2</v>
      </c>
      <c r="E19" s="2"/>
      <c r="F19" s="2"/>
      <c r="G19" s="3">
        <f>D19*(G12)</f>
        <v>0</v>
      </c>
      <c r="H19" s="3"/>
      <c r="I19" s="3"/>
    </row>
    <row r="20" spans="1:9">
      <c r="A20" s="2"/>
      <c r="B20" s="2" t="s">
        <v>40</v>
      </c>
      <c r="C20" s="5" t="s">
        <v>41</v>
      </c>
      <c r="D20" s="4">
        <v>0.03</v>
      </c>
      <c r="E20" s="2"/>
      <c r="F20" s="2"/>
      <c r="G20" s="3">
        <f>H4*D20</f>
        <v>1778.4839999999999</v>
      </c>
      <c r="H20" s="3"/>
      <c r="I20" s="3"/>
    </row>
    <row r="21" spans="1:9">
      <c r="C21" s="62" t="s">
        <v>38</v>
      </c>
      <c r="D21" s="62"/>
      <c r="E21" s="62"/>
      <c r="F21" s="62"/>
      <c r="H21" s="1">
        <f>SUM(G6:G20)</f>
        <v>30275.897313917176</v>
      </c>
    </row>
    <row r="22" spans="1:9" ht="23.25" customHeight="1">
      <c r="C22" s="60" t="s">
        <v>39</v>
      </c>
      <c r="D22" s="60"/>
      <c r="E22" s="60"/>
      <c r="F22" s="60"/>
      <c r="G22" s="60"/>
      <c r="H22" s="6"/>
      <c r="I22" s="6">
        <f>SUM(H21,H4)</f>
        <v>89558.697313917175</v>
      </c>
    </row>
  </sheetData>
  <mergeCells count="4">
    <mergeCell ref="C22:G22"/>
    <mergeCell ref="C5:F5"/>
    <mergeCell ref="C1:F1"/>
    <mergeCell ref="C21:F21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19" activeCellId="5" sqref="A7:IV7 A8:IV8 A14:IV14 A16:IV16 A18:IV18 A19:IV19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42578125" bestFit="1" customWidth="1"/>
    <col min="5" max="5" width="6.85546875" customWidth="1"/>
    <col min="6" max="6" width="5.42578125" customWidth="1"/>
    <col min="7" max="7" width="12.5703125" style="1" bestFit="1" customWidth="1"/>
    <col min="8" max="8" width="12.7109375" style="1" bestFit="1" customWidth="1"/>
    <col min="9" max="9" width="17.71093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78364.570000000007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1567.29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79931.86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0.2</v>
      </c>
      <c r="E6" s="2"/>
      <c r="F6" s="2"/>
      <c r="G6" s="3">
        <f>D6*H4</f>
        <v>15986.372000000001</v>
      </c>
      <c r="H6" s="3"/>
      <c r="I6" s="3"/>
    </row>
    <row r="7" spans="1:9" hidden="1">
      <c r="A7" s="2"/>
      <c r="B7" s="2" t="s">
        <v>10</v>
      </c>
      <c r="C7" s="2" t="s">
        <v>11</v>
      </c>
      <c r="D7" s="4"/>
      <c r="E7" s="2"/>
      <c r="F7" s="2"/>
      <c r="G7" s="3">
        <f>H4*D7</f>
        <v>0</v>
      </c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H4*D11</f>
        <v>1598.6372000000001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38.25">
      <c r="A13" s="2"/>
      <c r="B13" s="2" t="s">
        <v>22</v>
      </c>
      <c r="C13" s="5" t="s">
        <v>23</v>
      </c>
      <c r="D13" s="2"/>
      <c r="E13" s="2"/>
      <c r="F13" s="2"/>
      <c r="G13" s="3">
        <v>1500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>
      <c r="A15" s="2"/>
      <c r="B15" s="2" t="s">
        <v>26</v>
      </c>
      <c r="C15" s="5" t="s">
        <v>27</v>
      </c>
      <c r="D15" s="2"/>
      <c r="E15" s="2"/>
      <c r="F15" s="2"/>
      <c r="G15" s="3">
        <v>100</v>
      </c>
      <c r="H15" s="3"/>
      <c r="I15" s="3"/>
    </row>
    <row r="16" spans="1:9" ht="25.5" hidden="1">
      <c r="A16" s="2"/>
      <c r="B16" s="2" t="s">
        <v>28</v>
      </c>
      <c r="C16" s="5" t="s">
        <v>29</v>
      </c>
      <c r="D16" s="2"/>
      <c r="E16" s="2"/>
      <c r="F16" s="2"/>
      <c r="G16" s="3"/>
      <c r="H16" s="3"/>
      <c r="I16" s="3"/>
    </row>
    <row r="17" spans="1:9" ht="15.75" hidden="1" customHeight="1">
      <c r="A17" s="2"/>
      <c r="B17" s="2" t="s">
        <v>30</v>
      </c>
      <c r="C17" s="5" t="s">
        <v>31</v>
      </c>
      <c r="D17" s="2"/>
      <c r="E17" s="2"/>
      <c r="F17" s="2"/>
      <c r="G17" s="3"/>
      <c r="H17" s="3"/>
      <c r="I17" s="3"/>
    </row>
    <row r="18" spans="1:9" ht="25.5" hidden="1">
      <c r="A18" s="2"/>
      <c r="B18" s="2" t="s">
        <v>32</v>
      </c>
      <c r="C18" s="5" t="s">
        <v>33</v>
      </c>
      <c r="D18" s="4">
        <v>0.1</v>
      </c>
      <c r="E18" s="2"/>
      <c r="F18" s="2"/>
      <c r="G18" s="3"/>
      <c r="H18" s="3"/>
      <c r="I18" s="3"/>
    </row>
    <row r="19" spans="1:9" ht="31.5" hidden="1" customHeight="1">
      <c r="A19" s="2"/>
      <c r="B19" s="2" t="s">
        <v>34</v>
      </c>
      <c r="C19" s="5" t="s">
        <v>35</v>
      </c>
      <c r="D19" s="4">
        <v>0.05</v>
      </c>
      <c r="E19" s="2"/>
      <c r="F19" s="2"/>
      <c r="G19" s="3"/>
      <c r="H19" s="3"/>
      <c r="I19" s="3"/>
    </row>
    <row r="20" spans="1:9" ht="21" hidden="1" customHeight="1">
      <c r="A20" s="2"/>
      <c r="B20" s="2" t="s">
        <v>36</v>
      </c>
      <c r="C20" s="5" t="s">
        <v>37</v>
      </c>
      <c r="D20" s="4">
        <v>0.2</v>
      </c>
      <c r="E20" s="2"/>
      <c r="F20" s="2"/>
      <c r="G20" s="3">
        <f>D20*(G12)</f>
        <v>0</v>
      </c>
      <c r="H20" s="3"/>
      <c r="I20" s="3"/>
    </row>
    <row r="21" spans="1:9">
      <c r="A21" s="2"/>
      <c r="B21" s="2" t="s">
        <v>40</v>
      </c>
      <c r="C21" s="5" t="s">
        <v>41</v>
      </c>
      <c r="D21" s="4">
        <v>0.1</v>
      </c>
      <c r="E21" s="2"/>
      <c r="F21" s="2"/>
      <c r="G21" s="3">
        <v>883.13</v>
      </c>
      <c r="H21" s="3"/>
      <c r="I21" s="3"/>
    </row>
    <row r="22" spans="1:9">
      <c r="C22" s="62" t="s">
        <v>38</v>
      </c>
      <c r="D22" s="62"/>
      <c r="E22" s="62"/>
      <c r="F22" s="62"/>
      <c r="H22" s="1">
        <f>SUM(G6:G21)</f>
        <v>20068.139200000001</v>
      </c>
    </row>
    <row r="23" spans="1:9" ht="23.25" customHeight="1">
      <c r="C23" s="60" t="s">
        <v>39</v>
      </c>
      <c r="D23" s="60"/>
      <c r="E23" s="60"/>
      <c r="F23" s="60"/>
      <c r="G23" s="60"/>
      <c r="H23" s="6"/>
      <c r="I23" s="6">
        <f>SUM(H22,H4)</f>
        <v>99999.999200000006</v>
      </c>
    </row>
  </sheetData>
  <mergeCells count="4">
    <mergeCell ref="C23:G23"/>
    <mergeCell ref="C5:F5"/>
    <mergeCell ref="C1:F1"/>
    <mergeCell ref="C22:F22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M27" sqref="M27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28515625" bestFit="1" customWidth="1"/>
    <col min="5" max="5" width="6.85546875" customWidth="1"/>
    <col min="6" max="6" width="5.42578125" customWidth="1"/>
    <col min="7" max="7" width="12" style="1" bestFit="1" customWidth="1"/>
    <col min="8" max="9" width="11.855468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21938.86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538.38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22477.24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0.04</v>
      </c>
      <c r="E6" s="2"/>
      <c r="F6" s="2"/>
      <c r="G6" s="3">
        <f>D6*H4</f>
        <v>899.08960000000013</v>
      </c>
      <c r="H6" s="3"/>
      <c r="I6" s="3"/>
    </row>
    <row r="7" spans="1:9">
      <c r="A7" s="2"/>
      <c r="B7" s="2" t="s">
        <v>10</v>
      </c>
      <c r="C7" s="2" t="s">
        <v>11</v>
      </c>
      <c r="D7" s="4">
        <v>7.0000000000000007E-2</v>
      </c>
      <c r="E7" s="2"/>
      <c r="F7" s="2"/>
      <c r="G7" s="3">
        <f>H4*D7</f>
        <v>1573.4068000000002</v>
      </c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27457.23*D11</f>
        <v>549.14459999999997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25.5">
      <c r="A13" s="2"/>
      <c r="B13" s="2" t="s">
        <v>22</v>
      </c>
      <c r="C13" s="5" t="s">
        <v>44</v>
      </c>
      <c r="D13" s="2"/>
      <c r="E13" s="2"/>
      <c r="F13" s="2"/>
      <c r="G13" s="3">
        <v>2000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 hidden="1">
      <c r="A15" s="2"/>
      <c r="B15" s="2" t="s">
        <v>26</v>
      </c>
      <c r="C15" s="5" t="s">
        <v>27</v>
      </c>
      <c r="D15" s="2"/>
      <c r="E15" s="2"/>
      <c r="F15" s="2"/>
      <c r="G15" s="3"/>
      <c r="H15" s="3"/>
      <c r="I15" s="3"/>
    </row>
    <row r="16" spans="1:9" ht="25.5" hidden="1">
      <c r="A16" s="2"/>
      <c r="B16" s="2" t="s">
        <v>28</v>
      </c>
      <c r="C16" s="5" t="s">
        <v>29</v>
      </c>
      <c r="D16" s="2"/>
      <c r="E16" s="2"/>
      <c r="F16" s="2"/>
      <c r="G16" s="3"/>
      <c r="H16" s="3"/>
      <c r="I16" s="3"/>
    </row>
    <row r="17" spans="1:9" ht="15.75" hidden="1" customHeight="1">
      <c r="A17" s="2"/>
      <c r="B17" s="2" t="s">
        <v>30</v>
      </c>
      <c r="C17" s="5" t="s">
        <v>31</v>
      </c>
      <c r="D17" s="2"/>
      <c r="E17" s="2"/>
      <c r="F17" s="2"/>
      <c r="G17" s="3"/>
      <c r="H17" s="3"/>
      <c r="I17" s="3"/>
    </row>
    <row r="18" spans="1:9" ht="25.5" hidden="1">
      <c r="A18" s="2"/>
      <c r="B18" s="2" t="s">
        <v>32</v>
      </c>
      <c r="C18" s="5" t="s">
        <v>33</v>
      </c>
      <c r="D18" s="4">
        <v>0.1</v>
      </c>
      <c r="E18" s="2"/>
      <c r="F18" s="2"/>
      <c r="G18" s="3"/>
      <c r="H18" s="3"/>
      <c r="I18" s="3"/>
    </row>
    <row r="19" spans="1:9" ht="31.5" customHeight="1">
      <c r="A19" s="2"/>
      <c r="B19" s="2" t="s">
        <v>34</v>
      </c>
      <c r="C19" s="5" t="s">
        <v>35</v>
      </c>
      <c r="D19" s="4">
        <v>0.05</v>
      </c>
      <c r="E19" s="2"/>
      <c r="F19" s="2"/>
      <c r="G19" s="3">
        <f>H4*D19</f>
        <v>1123.8620000000001</v>
      </c>
      <c r="H19" s="3"/>
      <c r="I19" s="3"/>
    </row>
    <row r="20" spans="1:9" ht="21" hidden="1" customHeight="1">
      <c r="A20" s="2"/>
      <c r="B20" s="2" t="s">
        <v>36</v>
      </c>
      <c r="C20" s="5" t="s">
        <v>37</v>
      </c>
      <c r="D20" s="4">
        <v>0.2</v>
      </c>
      <c r="E20" s="2"/>
      <c r="F20" s="2"/>
      <c r="G20" s="3">
        <f>D20*(G12)</f>
        <v>0</v>
      </c>
      <c r="H20" s="3"/>
      <c r="I20" s="3"/>
    </row>
    <row r="21" spans="1:9">
      <c r="A21" s="2"/>
      <c r="B21" s="2" t="s">
        <v>40</v>
      </c>
      <c r="C21" s="5" t="s">
        <v>43</v>
      </c>
      <c r="D21" s="4">
        <v>0.03</v>
      </c>
      <c r="E21" s="2"/>
      <c r="F21" s="2"/>
      <c r="G21" s="3">
        <f>H4*D21</f>
        <v>674.31720000000007</v>
      </c>
      <c r="H21" s="3"/>
      <c r="I21" s="3"/>
    </row>
    <row r="22" spans="1:9">
      <c r="C22" s="62" t="s">
        <v>38</v>
      </c>
      <c r="D22" s="62"/>
      <c r="E22" s="62"/>
      <c r="F22" s="62"/>
      <c r="H22" s="1">
        <f>SUM(G6:G21)</f>
        <v>6819.820200000001</v>
      </c>
    </row>
    <row r="23" spans="1:9" ht="23.25" customHeight="1">
      <c r="C23" s="60" t="s">
        <v>39</v>
      </c>
      <c r="D23" s="60"/>
      <c r="E23" s="60"/>
      <c r="F23" s="60"/>
      <c r="G23" s="60"/>
      <c r="H23" s="6"/>
      <c r="I23" s="6">
        <f>SUM(H22,H4)</f>
        <v>29297.060200000004</v>
      </c>
    </row>
  </sheetData>
  <mergeCells count="4">
    <mergeCell ref="C23:G23"/>
    <mergeCell ref="C5:F5"/>
    <mergeCell ref="C1:F1"/>
    <mergeCell ref="C22:F22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16" activeCellId="2" sqref="A7:IV7 A14:IV14 A16:IV16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28515625" bestFit="1" customWidth="1"/>
    <col min="5" max="5" width="6.85546875" customWidth="1"/>
    <col min="6" max="6" width="5.42578125" customWidth="1"/>
    <col min="7" max="7" width="12" style="1" bestFit="1" customWidth="1"/>
    <col min="8" max="9" width="11.855468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26918.85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538.38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27457.23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0.04</v>
      </c>
      <c r="E6" s="2"/>
      <c r="F6" s="2"/>
      <c r="G6" s="3">
        <f>D6*H4</f>
        <v>1098.2891999999999</v>
      </c>
      <c r="H6" s="3"/>
      <c r="I6" s="3"/>
    </row>
    <row r="7" spans="1:9" hidden="1">
      <c r="A7" s="2"/>
      <c r="B7" s="2" t="s">
        <v>10</v>
      </c>
      <c r="C7" s="2"/>
      <c r="D7" s="4"/>
      <c r="E7" s="2"/>
      <c r="F7" s="2"/>
      <c r="G7" s="3"/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27457.23*D11</f>
        <v>549.14459999999997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38.25">
      <c r="A13" s="2"/>
      <c r="B13" s="2" t="s">
        <v>22</v>
      </c>
      <c r="C13" s="5" t="s">
        <v>23</v>
      </c>
      <c r="D13" s="2"/>
      <c r="E13" s="2"/>
      <c r="F13" s="2"/>
      <c r="G13" s="3">
        <v>500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>
      <c r="A15" s="2"/>
      <c r="B15" s="2" t="s">
        <v>26</v>
      </c>
      <c r="C15" s="5" t="s">
        <v>27</v>
      </c>
      <c r="D15" s="2"/>
      <c r="E15" s="2"/>
      <c r="F15" s="2"/>
      <c r="G15" s="3">
        <v>300</v>
      </c>
      <c r="H15" s="3"/>
      <c r="I15" s="3"/>
    </row>
    <row r="16" spans="1:9" ht="25.5" hidden="1">
      <c r="A16" s="2"/>
      <c r="B16" s="2" t="s">
        <v>28</v>
      </c>
      <c r="C16" s="5" t="s">
        <v>29</v>
      </c>
      <c r="D16" s="2"/>
      <c r="E16" s="2"/>
      <c r="F16" s="2"/>
      <c r="G16" s="3"/>
      <c r="H16" s="3"/>
      <c r="I16" s="3"/>
    </row>
    <row r="17" spans="1:9" ht="15.75" hidden="1" customHeight="1">
      <c r="A17" s="2"/>
      <c r="B17" s="2" t="s">
        <v>30</v>
      </c>
      <c r="C17" s="5" t="s">
        <v>31</v>
      </c>
      <c r="D17" s="2"/>
      <c r="E17" s="2"/>
      <c r="F17" s="2"/>
      <c r="G17" s="3"/>
      <c r="H17" s="3"/>
      <c r="I17" s="3"/>
    </row>
    <row r="18" spans="1:9" ht="25.5" hidden="1">
      <c r="A18" s="2"/>
      <c r="B18" s="2" t="s">
        <v>32</v>
      </c>
      <c r="C18" s="5" t="s">
        <v>33</v>
      </c>
      <c r="D18" s="4">
        <v>0.1</v>
      </c>
      <c r="E18" s="2"/>
      <c r="F18" s="2"/>
      <c r="G18" s="3"/>
      <c r="H18" s="3"/>
      <c r="I18" s="3"/>
    </row>
    <row r="19" spans="1:9" ht="31.5" customHeight="1">
      <c r="A19" s="2"/>
      <c r="B19" s="2" t="s">
        <v>34</v>
      </c>
      <c r="C19" s="5" t="s">
        <v>35</v>
      </c>
      <c r="D19" s="4">
        <v>0.05</v>
      </c>
      <c r="E19" s="2"/>
      <c r="F19" s="2"/>
      <c r="G19" s="3"/>
      <c r="H19" s="3"/>
      <c r="I19" s="3"/>
    </row>
    <row r="20" spans="1:9" ht="21" hidden="1" customHeight="1">
      <c r="A20" s="2"/>
      <c r="B20" s="2" t="s">
        <v>36</v>
      </c>
      <c r="C20" s="5" t="s">
        <v>37</v>
      </c>
      <c r="D20" s="4">
        <v>0.2</v>
      </c>
      <c r="E20" s="2"/>
      <c r="F20" s="2"/>
      <c r="G20" s="3">
        <f>D20*(G12)</f>
        <v>0</v>
      </c>
      <c r="H20" s="3"/>
      <c r="I20" s="3"/>
    </row>
    <row r="21" spans="1:9">
      <c r="A21" s="2"/>
      <c r="B21" s="2" t="s">
        <v>40</v>
      </c>
      <c r="C21" s="5" t="s">
        <v>43</v>
      </c>
      <c r="D21" s="4">
        <v>0.03</v>
      </c>
      <c r="E21" s="2"/>
      <c r="F21" s="2"/>
      <c r="G21" s="3">
        <v>95.34</v>
      </c>
      <c r="H21" s="3"/>
      <c r="I21" s="3"/>
    </row>
    <row r="22" spans="1:9">
      <c r="C22" s="62" t="s">
        <v>38</v>
      </c>
      <c r="D22" s="62"/>
      <c r="E22" s="62"/>
      <c r="F22" s="62"/>
      <c r="H22" s="1">
        <f>SUM(G6:G21)</f>
        <v>2542.7737999999999</v>
      </c>
    </row>
    <row r="23" spans="1:9" ht="23.25" customHeight="1">
      <c r="C23" s="60" t="s">
        <v>39</v>
      </c>
      <c r="D23" s="60"/>
      <c r="E23" s="60"/>
      <c r="F23" s="60"/>
      <c r="G23" s="60"/>
      <c r="H23" s="6"/>
      <c r="I23" s="6">
        <f>SUM(H22,H4)</f>
        <v>30000.003799999999</v>
      </c>
    </row>
  </sheetData>
  <mergeCells count="4">
    <mergeCell ref="C23:G23"/>
    <mergeCell ref="C5:F5"/>
    <mergeCell ref="C1:F1"/>
    <mergeCell ref="C22:F22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19" sqref="C19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28515625" bestFit="1" customWidth="1"/>
    <col min="5" max="5" width="6.85546875" customWidth="1"/>
    <col min="6" max="6" width="5.42578125" customWidth="1"/>
    <col min="7" max="7" width="12" style="1" bestFit="1" customWidth="1"/>
    <col min="8" max="8" width="13" style="1" bestFit="1" customWidth="1"/>
    <col min="9" max="9" width="17.71093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36376.959999999999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896.54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37273.5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0.04</v>
      </c>
      <c r="E6" s="2"/>
      <c r="F6" s="2"/>
      <c r="G6" s="3">
        <f>D6*H4</f>
        <v>1490.94</v>
      </c>
      <c r="H6" s="3"/>
      <c r="I6" s="3"/>
    </row>
    <row r="7" spans="1:9">
      <c r="A7" s="2"/>
      <c r="B7" s="2" t="s">
        <v>10</v>
      </c>
      <c r="C7" s="2" t="s">
        <v>11</v>
      </c>
      <c r="D7" s="4">
        <v>7.0000000000000007E-2</v>
      </c>
      <c r="E7" s="2"/>
      <c r="F7" s="2"/>
      <c r="G7" s="3">
        <f>H4*D7</f>
        <v>2609.1450000000004</v>
      </c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45723.35*D11</f>
        <v>914.46699999999998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25.5">
      <c r="A13" s="2"/>
      <c r="B13" s="2" t="s">
        <v>22</v>
      </c>
      <c r="C13" s="5" t="s">
        <v>44</v>
      </c>
      <c r="D13" s="2"/>
      <c r="E13" s="2"/>
      <c r="F13" s="2"/>
      <c r="G13" s="3">
        <v>3000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 hidden="1">
      <c r="A15" s="2"/>
      <c r="B15" s="2" t="s">
        <v>26</v>
      </c>
      <c r="C15" s="5" t="s">
        <v>27</v>
      </c>
      <c r="D15" s="2"/>
      <c r="E15" s="2"/>
      <c r="F15" s="2"/>
      <c r="G15" s="3"/>
      <c r="H15" s="3"/>
      <c r="I15" s="3"/>
    </row>
    <row r="16" spans="1:9" ht="25.5" hidden="1">
      <c r="A16" s="2"/>
      <c r="B16" s="2" t="s">
        <v>28</v>
      </c>
      <c r="C16" s="5" t="s">
        <v>29</v>
      </c>
      <c r="D16" s="2"/>
      <c r="E16" s="2"/>
      <c r="F16" s="2"/>
      <c r="G16" s="3">
        <v>0</v>
      </c>
      <c r="H16" s="3"/>
      <c r="I16" s="3"/>
    </row>
    <row r="17" spans="1:9" ht="15.75" hidden="1" customHeight="1">
      <c r="A17" s="2"/>
      <c r="B17" s="2" t="s">
        <v>30</v>
      </c>
      <c r="C17" s="5" t="s">
        <v>31</v>
      </c>
      <c r="D17" s="2"/>
      <c r="E17" s="2"/>
      <c r="F17" s="2"/>
      <c r="G17" s="3"/>
      <c r="H17" s="3"/>
      <c r="I17" s="3"/>
    </row>
    <row r="18" spans="1:9" ht="25.5" hidden="1">
      <c r="A18" s="2"/>
      <c r="B18" s="2" t="s">
        <v>32</v>
      </c>
      <c r="C18" s="5" t="s">
        <v>33</v>
      </c>
      <c r="D18" s="4">
        <v>0.1</v>
      </c>
      <c r="E18" s="2"/>
      <c r="F18" s="2"/>
      <c r="G18" s="3">
        <v>0</v>
      </c>
      <c r="H18" s="3"/>
      <c r="I18" s="3"/>
    </row>
    <row r="19" spans="1:9" ht="31.5" customHeight="1">
      <c r="A19" s="2"/>
      <c r="B19" s="2" t="s">
        <v>34</v>
      </c>
      <c r="C19" s="5" t="s">
        <v>35</v>
      </c>
      <c r="D19" s="4">
        <v>0.05</v>
      </c>
      <c r="E19" s="2"/>
      <c r="F19" s="2"/>
      <c r="G19" s="3">
        <f>H4*D19</f>
        <v>1863.6750000000002</v>
      </c>
      <c r="H19" s="3"/>
      <c r="I19" s="3"/>
    </row>
    <row r="20" spans="1:9" ht="21" hidden="1" customHeight="1">
      <c r="A20" s="2"/>
      <c r="B20" s="2" t="s">
        <v>36</v>
      </c>
      <c r="C20" s="5" t="s">
        <v>37</v>
      </c>
      <c r="D20" s="4">
        <v>0.2</v>
      </c>
      <c r="E20" s="2"/>
      <c r="F20" s="2"/>
      <c r="G20" s="3">
        <f>D20*(G12)</f>
        <v>0</v>
      </c>
      <c r="H20" s="3"/>
      <c r="I20" s="3"/>
    </row>
    <row r="21" spans="1:9">
      <c r="A21" s="2"/>
      <c r="B21" s="2" t="s">
        <v>40</v>
      </c>
      <c r="C21" s="5" t="s">
        <v>41</v>
      </c>
      <c r="D21" s="4">
        <v>0.03</v>
      </c>
      <c r="E21" s="2"/>
      <c r="F21" s="2"/>
      <c r="G21" s="3">
        <f>H4*D21</f>
        <v>1118.2049999999999</v>
      </c>
      <c r="H21" s="3"/>
      <c r="I21" s="3"/>
    </row>
    <row r="22" spans="1:9">
      <c r="C22" s="62" t="s">
        <v>38</v>
      </c>
      <c r="D22" s="62"/>
      <c r="E22" s="62"/>
      <c r="F22" s="62"/>
      <c r="H22" s="1">
        <f>SUM(G6:G21)</f>
        <v>10996.432000000001</v>
      </c>
    </row>
    <row r="23" spans="1:9" ht="23.25" customHeight="1">
      <c r="C23" s="60" t="s">
        <v>39</v>
      </c>
      <c r="D23" s="60"/>
      <c r="E23" s="60"/>
      <c r="F23" s="60"/>
      <c r="G23" s="60"/>
      <c r="H23" s="6"/>
      <c r="I23" s="6">
        <f>SUM(H22,H4)</f>
        <v>48269.932000000001</v>
      </c>
    </row>
  </sheetData>
  <mergeCells count="4">
    <mergeCell ref="C23:G23"/>
    <mergeCell ref="C5:F5"/>
    <mergeCell ref="C1:F1"/>
    <mergeCell ref="C22:F22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C23" sqref="C23:G23"/>
    </sheetView>
  </sheetViews>
  <sheetFormatPr defaultRowHeight="12.75"/>
  <cols>
    <col min="1" max="1" width="2.28515625" bestFit="1" customWidth="1"/>
    <col min="2" max="2" width="4.85546875" bestFit="1" customWidth="1"/>
    <col min="3" max="3" width="24.5703125" customWidth="1"/>
    <col min="4" max="4" width="9.28515625" bestFit="1" customWidth="1"/>
    <col min="5" max="5" width="6.85546875" customWidth="1"/>
    <col min="6" max="6" width="5.42578125" customWidth="1"/>
    <col min="7" max="7" width="12" style="1" bestFit="1" customWidth="1"/>
    <col min="8" max="8" width="13" style="1" bestFit="1" customWidth="1"/>
    <col min="9" max="9" width="17.7109375" style="1" bestFit="1" customWidth="1"/>
  </cols>
  <sheetData>
    <row r="1" spans="1:9">
      <c r="A1" s="7" t="s">
        <v>0</v>
      </c>
      <c r="B1" s="7"/>
      <c r="C1" s="61" t="s">
        <v>1</v>
      </c>
      <c r="D1" s="61"/>
      <c r="E1" s="61"/>
      <c r="F1" s="61"/>
      <c r="G1" s="3"/>
      <c r="H1" s="3"/>
      <c r="I1" s="3"/>
    </row>
    <row r="2" spans="1:9">
      <c r="A2" s="2"/>
      <c r="B2" s="2" t="s">
        <v>2</v>
      </c>
      <c r="C2" s="2" t="s">
        <v>42</v>
      </c>
      <c r="D2" s="2"/>
      <c r="E2" s="2"/>
      <c r="F2" s="2"/>
      <c r="G2" s="3">
        <v>44826.81</v>
      </c>
      <c r="H2" s="3"/>
      <c r="I2" s="3"/>
    </row>
    <row r="3" spans="1:9">
      <c r="A3" s="2"/>
      <c r="B3" s="2" t="s">
        <v>4</v>
      </c>
      <c r="C3" s="2" t="s">
        <v>3</v>
      </c>
      <c r="D3" s="2"/>
      <c r="E3" s="2"/>
      <c r="F3" s="2"/>
      <c r="G3" s="3">
        <v>896.54</v>
      </c>
      <c r="H3" s="3"/>
      <c r="I3" s="3"/>
    </row>
    <row r="4" spans="1:9">
      <c r="A4" s="2"/>
      <c r="B4" s="2"/>
      <c r="C4" s="2" t="s">
        <v>9</v>
      </c>
      <c r="D4" s="2"/>
      <c r="E4" s="2"/>
      <c r="F4" s="2"/>
      <c r="G4" s="3"/>
      <c r="H4" s="3">
        <f>SUM(G2:G3)</f>
        <v>45723.35</v>
      </c>
      <c r="I4" s="3"/>
    </row>
    <row r="5" spans="1:9">
      <c r="A5" s="7" t="s">
        <v>5</v>
      </c>
      <c r="B5" s="7"/>
      <c r="C5" s="61" t="s">
        <v>6</v>
      </c>
      <c r="D5" s="61"/>
      <c r="E5" s="61"/>
      <c r="F5" s="61"/>
      <c r="G5" s="3"/>
      <c r="H5" s="3"/>
      <c r="I5" s="3"/>
    </row>
    <row r="6" spans="1:9">
      <c r="A6" s="2"/>
      <c r="B6" s="2" t="s">
        <v>7</v>
      </c>
      <c r="C6" s="2" t="s">
        <v>8</v>
      </c>
      <c r="D6" s="4">
        <v>0.04</v>
      </c>
      <c r="E6" s="2"/>
      <c r="F6" s="2"/>
      <c r="G6" s="3">
        <f>D6*H4</f>
        <v>1828.934</v>
      </c>
      <c r="H6" s="3"/>
      <c r="I6" s="3"/>
    </row>
    <row r="7" spans="1:9" hidden="1">
      <c r="A7" s="2"/>
      <c r="B7" s="2" t="s">
        <v>10</v>
      </c>
      <c r="C7" s="2" t="s">
        <v>11</v>
      </c>
      <c r="D7" s="4">
        <v>7.0000000000000007E-2</v>
      </c>
      <c r="E7" s="2"/>
      <c r="F7" s="2"/>
      <c r="G7" s="3"/>
      <c r="H7" s="3"/>
      <c r="I7" s="3"/>
    </row>
    <row r="8" spans="1:9" ht="25.5" hidden="1">
      <c r="A8" s="2"/>
      <c r="B8" s="2" t="s">
        <v>12</v>
      </c>
      <c r="C8" s="5" t="s">
        <v>13</v>
      </c>
      <c r="D8" s="2"/>
      <c r="E8" s="2"/>
      <c r="F8" s="2"/>
      <c r="G8" s="3"/>
      <c r="H8" s="3"/>
      <c r="I8" s="3"/>
    </row>
    <row r="9" spans="1:9" ht="25.5" hidden="1">
      <c r="A9" s="2"/>
      <c r="B9" s="2" t="s">
        <v>14</v>
      </c>
      <c r="C9" s="5" t="s">
        <v>15</v>
      </c>
      <c r="D9" s="2"/>
      <c r="E9" s="2"/>
      <c r="F9" s="2"/>
      <c r="G9" s="3"/>
      <c r="H9" s="3"/>
      <c r="I9" s="3"/>
    </row>
    <row r="10" spans="1:9" hidden="1">
      <c r="A10" s="2"/>
      <c r="B10" s="2" t="s">
        <v>16</v>
      </c>
      <c r="C10" s="2" t="s">
        <v>17</v>
      </c>
      <c r="D10" s="2"/>
      <c r="E10" s="2"/>
      <c r="F10" s="2"/>
      <c r="G10" s="3"/>
      <c r="H10" s="3"/>
      <c r="I10" s="3"/>
    </row>
    <row r="11" spans="1:9" ht="25.5">
      <c r="A11" s="2"/>
      <c r="B11" s="2" t="s">
        <v>18</v>
      </c>
      <c r="C11" s="5" t="s">
        <v>19</v>
      </c>
      <c r="D11" s="4">
        <v>0.02</v>
      </c>
      <c r="E11" s="2"/>
      <c r="F11" s="2"/>
      <c r="G11" s="3">
        <f>45723.35*D11</f>
        <v>914.46699999999998</v>
      </c>
      <c r="H11" s="3"/>
      <c r="I11" s="3"/>
    </row>
    <row r="12" spans="1:9" ht="25.5" hidden="1">
      <c r="A12" s="2"/>
      <c r="B12" s="2" t="s">
        <v>20</v>
      </c>
      <c r="C12" s="5" t="s">
        <v>21</v>
      </c>
      <c r="D12" s="2"/>
      <c r="E12" s="2"/>
      <c r="F12" s="2"/>
      <c r="G12" s="3"/>
      <c r="H12" s="3"/>
      <c r="I12" s="3"/>
    </row>
    <row r="13" spans="1:9" ht="38.25">
      <c r="A13" s="2"/>
      <c r="B13" s="2" t="s">
        <v>22</v>
      </c>
      <c r="C13" s="5" t="s">
        <v>23</v>
      </c>
      <c r="D13" s="2"/>
      <c r="E13" s="2"/>
      <c r="F13" s="2"/>
      <c r="G13" s="3">
        <v>1233.25</v>
      </c>
      <c r="H13" s="3"/>
      <c r="I13" s="3"/>
    </row>
    <row r="14" spans="1:9" ht="63.75" hidden="1">
      <c r="A14" s="2"/>
      <c r="B14" s="2" t="s">
        <v>24</v>
      </c>
      <c r="C14" s="5" t="s">
        <v>25</v>
      </c>
      <c r="D14" s="2"/>
      <c r="E14" s="2"/>
      <c r="F14" s="2"/>
      <c r="G14" s="3"/>
      <c r="H14" s="3"/>
      <c r="I14" s="3"/>
    </row>
    <row r="15" spans="1:9">
      <c r="A15" s="2"/>
      <c r="B15" s="2" t="s">
        <v>26</v>
      </c>
      <c r="C15" s="5" t="s">
        <v>27</v>
      </c>
      <c r="D15" s="2"/>
      <c r="E15" s="2"/>
      <c r="F15" s="2"/>
      <c r="G15" s="3">
        <v>300</v>
      </c>
      <c r="H15" s="3"/>
      <c r="I15" s="3"/>
    </row>
    <row r="16" spans="1:9" ht="25.5" hidden="1">
      <c r="A16" s="2"/>
      <c r="B16" s="2" t="s">
        <v>28</v>
      </c>
      <c r="C16" s="5" t="s">
        <v>29</v>
      </c>
      <c r="D16" s="2"/>
      <c r="E16" s="2"/>
      <c r="F16" s="2"/>
      <c r="G16" s="3">
        <v>0</v>
      </c>
      <c r="H16" s="3"/>
      <c r="I16" s="3"/>
    </row>
    <row r="17" spans="1:9" ht="15.75" hidden="1" customHeight="1">
      <c r="A17" s="2"/>
      <c r="B17" s="2" t="s">
        <v>30</v>
      </c>
      <c r="C17" s="5" t="s">
        <v>31</v>
      </c>
      <c r="D17" s="2"/>
      <c r="E17" s="2"/>
      <c r="F17" s="2"/>
      <c r="G17" s="3"/>
      <c r="H17" s="3"/>
      <c r="I17" s="3"/>
    </row>
    <row r="18" spans="1:9" ht="25.5" hidden="1">
      <c r="A18" s="2"/>
      <c r="B18" s="2" t="s">
        <v>32</v>
      </c>
      <c r="C18" s="5" t="s">
        <v>33</v>
      </c>
      <c r="D18" s="4">
        <v>0.1</v>
      </c>
      <c r="E18" s="2"/>
      <c r="F18" s="2"/>
      <c r="G18" s="3">
        <v>0</v>
      </c>
      <c r="H18" s="3"/>
      <c r="I18" s="3"/>
    </row>
    <row r="19" spans="1:9" ht="31.5" hidden="1" customHeight="1">
      <c r="A19" s="2"/>
      <c r="B19" s="2" t="s">
        <v>34</v>
      </c>
      <c r="C19" s="5" t="s">
        <v>35</v>
      </c>
      <c r="D19" s="4">
        <v>0.05</v>
      </c>
      <c r="E19" s="2"/>
      <c r="F19" s="2"/>
      <c r="G19" s="3"/>
      <c r="H19" s="3"/>
      <c r="I19" s="3"/>
    </row>
    <row r="20" spans="1:9" ht="21" hidden="1" customHeight="1">
      <c r="A20" s="2"/>
      <c r="B20" s="2" t="s">
        <v>36</v>
      </c>
      <c r="C20" s="5" t="s">
        <v>37</v>
      </c>
      <c r="D20" s="4">
        <v>0.2</v>
      </c>
      <c r="E20" s="2"/>
      <c r="F20" s="2"/>
      <c r="G20" s="3">
        <f>D20*(G12)</f>
        <v>0</v>
      </c>
      <c r="H20" s="3"/>
      <c r="I20" s="3"/>
    </row>
    <row r="21" spans="1:9" hidden="1">
      <c r="A21" s="2"/>
      <c r="B21" s="2" t="s">
        <v>40</v>
      </c>
      <c r="C21" s="5" t="s">
        <v>41</v>
      </c>
      <c r="D21" s="4">
        <v>0.03</v>
      </c>
      <c r="E21" s="2"/>
      <c r="F21" s="2"/>
      <c r="G21" s="3"/>
      <c r="H21" s="3"/>
      <c r="I21" s="3"/>
    </row>
    <row r="22" spans="1:9">
      <c r="C22" s="62" t="s">
        <v>38</v>
      </c>
      <c r="D22" s="62"/>
      <c r="E22" s="62"/>
      <c r="F22" s="62"/>
      <c r="H22" s="1">
        <f>SUM(G6:G21)</f>
        <v>4276.6509999999998</v>
      </c>
    </row>
    <row r="23" spans="1:9" ht="23.25" customHeight="1">
      <c r="C23" s="60" t="s">
        <v>39</v>
      </c>
      <c r="D23" s="60"/>
      <c r="E23" s="60"/>
      <c r="F23" s="60"/>
      <c r="G23" s="60"/>
      <c r="H23" s="6"/>
      <c r="I23" s="6">
        <f>SUM(H22,H4)</f>
        <v>50000.000999999997</v>
      </c>
    </row>
  </sheetData>
  <mergeCells count="4">
    <mergeCell ref="C23:G23"/>
    <mergeCell ref="C5:F5"/>
    <mergeCell ref="C1:F1"/>
    <mergeCell ref="C22:F22"/>
  </mergeCells>
  <phoneticPr fontId="2" type="noConversion"/>
  <pageMargins left="0.75" right="0.75" top="1" bottom="1" header="0.5" footer="0.5"/>
  <pageSetup paperSize="9" scale="90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zoomScale="130" zoomScaleNormal="130" workbookViewId="0">
      <selection activeCell="G48" sqref="G48"/>
    </sheetView>
  </sheetViews>
  <sheetFormatPr defaultRowHeight="12.75"/>
  <cols>
    <col min="1" max="1" width="2.28515625" bestFit="1" customWidth="1"/>
    <col min="2" max="2" width="3" customWidth="1"/>
    <col min="3" max="3" width="4.85546875" bestFit="1" customWidth="1"/>
    <col min="4" max="4" width="60.7109375" bestFit="1" customWidth="1"/>
    <col min="5" max="5" width="7.85546875" customWidth="1"/>
    <col min="6" max="6" width="13.85546875" style="1" bestFit="1" customWidth="1"/>
    <col min="7" max="7" width="14.5703125" style="1" bestFit="1" customWidth="1"/>
    <col min="8" max="8" width="14.5703125" style="1" customWidth="1"/>
    <col min="9" max="9" width="13.5703125" bestFit="1" customWidth="1"/>
    <col min="10" max="13" width="13.140625" bestFit="1" customWidth="1"/>
  </cols>
  <sheetData>
    <row r="1" spans="1:8" ht="22.5">
      <c r="A1" s="83" t="s">
        <v>49</v>
      </c>
      <c r="B1" s="83"/>
      <c r="C1" s="83"/>
      <c r="D1" s="83"/>
      <c r="E1" s="83"/>
      <c r="F1" s="83"/>
      <c r="G1" s="83"/>
      <c r="H1" s="83"/>
    </row>
    <row r="2" spans="1:8" ht="14.25">
      <c r="A2" s="82" t="s">
        <v>45</v>
      </c>
      <c r="B2" s="82"/>
      <c r="C2" s="82"/>
      <c r="D2" s="82"/>
      <c r="E2" s="82"/>
      <c r="F2" s="82"/>
      <c r="G2" s="82"/>
      <c r="H2" s="82"/>
    </row>
    <row r="3" spans="1:8" ht="18">
      <c r="A3" s="84" t="s">
        <v>47</v>
      </c>
      <c r="B3" s="84"/>
      <c r="C3" s="84"/>
      <c r="D3" s="84"/>
      <c r="E3" s="84"/>
      <c r="F3" s="84"/>
      <c r="G3" s="84"/>
      <c r="H3" s="84"/>
    </row>
    <row r="4" spans="1:8" ht="60.75" customHeight="1">
      <c r="A4" s="91" t="s">
        <v>78</v>
      </c>
      <c r="B4" s="91"/>
      <c r="C4" s="91"/>
      <c r="D4" s="91"/>
      <c r="E4" s="91"/>
      <c r="F4" s="91"/>
      <c r="G4" s="91"/>
      <c r="H4" s="92"/>
    </row>
    <row r="5" spans="1:8" ht="18">
      <c r="A5" s="88" t="s">
        <v>70</v>
      </c>
      <c r="B5" s="89"/>
      <c r="C5" s="89"/>
      <c r="D5" s="89"/>
      <c r="E5" s="89"/>
      <c r="F5" s="89"/>
      <c r="G5" s="89"/>
      <c r="H5" s="90"/>
    </row>
    <row r="6" spans="1:8">
      <c r="A6" s="85"/>
      <c r="B6" s="86"/>
      <c r="C6" s="86"/>
      <c r="D6" s="86"/>
      <c r="E6" s="86"/>
      <c r="F6" s="86"/>
      <c r="G6" s="86"/>
      <c r="H6" s="87"/>
    </row>
    <row r="7" spans="1:8">
      <c r="A7" s="27" t="s">
        <v>0</v>
      </c>
      <c r="B7" s="27"/>
      <c r="C7" s="27"/>
      <c r="D7" s="28" t="s">
        <v>1</v>
      </c>
      <c r="E7" s="29"/>
      <c r="F7" s="29"/>
      <c r="G7" s="29"/>
      <c r="H7" s="30"/>
    </row>
    <row r="8" spans="1:8">
      <c r="A8" s="31"/>
      <c r="B8" s="71" t="s">
        <v>2</v>
      </c>
      <c r="C8" s="72"/>
      <c r="D8" s="31" t="s">
        <v>42</v>
      </c>
      <c r="E8" s="32"/>
      <c r="F8" s="33">
        <v>1125829.04</v>
      </c>
      <c r="G8" s="78"/>
      <c r="H8" s="79"/>
    </row>
    <row r="9" spans="1:8">
      <c r="A9" s="31"/>
      <c r="B9" s="71" t="s">
        <v>4</v>
      </c>
      <c r="C9" s="72"/>
      <c r="D9" s="31" t="s">
        <v>3</v>
      </c>
      <c r="E9" s="32"/>
      <c r="F9" s="33">
        <v>21052.05</v>
      </c>
      <c r="G9" s="34"/>
      <c r="H9" s="35"/>
    </row>
    <row r="10" spans="1:8">
      <c r="A10" s="31"/>
      <c r="B10" s="31"/>
      <c r="C10" s="31"/>
      <c r="D10" s="27" t="s">
        <v>62</v>
      </c>
      <c r="E10" s="36"/>
      <c r="F10" s="37"/>
      <c r="G10" s="38">
        <f>SUM(F8+F9)</f>
        <v>1146881.0900000001</v>
      </c>
      <c r="H10" s="39"/>
    </row>
    <row r="11" spans="1:8">
      <c r="A11" s="73"/>
      <c r="B11" s="74"/>
      <c r="C11" s="74"/>
      <c r="D11" s="74"/>
      <c r="E11" s="74"/>
      <c r="F11" s="74"/>
      <c r="G11" s="74"/>
      <c r="H11" s="75"/>
    </row>
    <row r="12" spans="1:8">
      <c r="A12" s="7" t="s">
        <v>5</v>
      </c>
      <c r="B12" s="7"/>
      <c r="C12" s="7"/>
      <c r="D12" s="20" t="s">
        <v>6</v>
      </c>
      <c r="E12" s="8"/>
      <c r="F12" s="8"/>
      <c r="G12" s="8"/>
      <c r="H12" s="9"/>
    </row>
    <row r="13" spans="1:8">
      <c r="A13" s="27"/>
      <c r="B13" s="40" t="s">
        <v>7</v>
      </c>
      <c r="C13" s="41"/>
      <c r="D13" s="28" t="s">
        <v>51</v>
      </c>
      <c r="E13" s="29"/>
      <c r="F13" s="29"/>
      <c r="G13" s="42">
        <f>SUM(F14:F15)</f>
        <v>114688.10900000001</v>
      </c>
      <c r="H13" s="30"/>
    </row>
    <row r="14" spans="1:8">
      <c r="A14" s="43"/>
      <c r="B14" s="43"/>
      <c r="C14" s="44" t="s">
        <v>52</v>
      </c>
      <c r="D14" s="52" t="s">
        <v>13</v>
      </c>
      <c r="E14" s="45"/>
      <c r="F14" s="46">
        <f>SUM(G10*0.078)</f>
        <v>89456.725020000013</v>
      </c>
      <c r="G14" s="80"/>
      <c r="H14" s="81"/>
    </row>
    <row r="15" spans="1:8">
      <c r="A15" s="43"/>
      <c r="B15" s="43"/>
      <c r="C15" s="44" t="s">
        <v>53</v>
      </c>
      <c r="D15" s="52" t="s">
        <v>48</v>
      </c>
      <c r="E15" s="45"/>
      <c r="F15" s="46">
        <f>SUM(G10*0.022)</f>
        <v>25231.383979999999</v>
      </c>
      <c r="G15" s="47"/>
      <c r="H15" s="48"/>
    </row>
    <row r="16" spans="1:8">
      <c r="A16" s="53"/>
      <c r="B16" s="40" t="s">
        <v>10</v>
      </c>
      <c r="C16" s="41"/>
      <c r="D16" s="28" t="s">
        <v>54</v>
      </c>
      <c r="E16" s="54"/>
      <c r="F16" s="55"/>
      <c r="G16" s="56">
        <f>SUM(F17:F23)</f>
        <v>171028.64369000003</v>
      </c>
      <c r="H16" s="57"/>
    </row>
    <row r="17" spans="1:10">
      <c r="A17" s="43"/>
      <c r="B17" s="43"/>
      <c r="C17" s="44" t="s">
        <v>55</v>
      </c>
      <c r="D17" s="44" t="s">
        <v>74</v>
      </c>
      <c r="E17" s="45"/>
      <c r="F17" s="46">
        <v>128067.02</v>
      </c>
      <c r="G17" s="47"/>
      <c r="H17" s="48"/>
    </row>
    <row r="18" spans="1:10">
      <c r="A18" s="43"/>
      <c r="B18" s="43"/>
      <c r="C18" s="44" t="s">
        <v>56</v>
      </c>
      <c r="D18" s="44" t="s">
        <v>77</v>
      </c>
      <c r="E18" s="45"/>
      <c r="F18" s="46">
        <v>12648.5</v>
      </c>
      <c r="G18" s="47"/>
      <c r="H18" s="48"/>
    </row>
    <row r="19" spans="1:10">
      <c r="A19" s="43"/>
      <c r="B19" s="43"/>
      <c r="C19" s="44" t="s">
        <v>57</v>
      </c>
      <c r="D19" s="44" t="s">
        <v>73</v>
      </c>
      <c r="E19" s="45"/>
      <c r="F19" s="46">
        <f>G10*0.0175</f>
        <v>20070.419075000002</v>
      </c>
      <c r="G19" s="47"/>
      <c r="H19" s="48"/>
    </row>
    <row r="20" spans="1:10">
      <c r="A20" s="43"/>
      <c r="B20" s="43"/>
      <c r="C20" s="44" t="s">
        <v>58</v>
      </c>
      <c r="D20" s="49" t="s">
        <v>71</v>
      </c>
      <c r="E20" s="45"/>
      <c r="F20" s="46">
        <v>600</v>
      </c>
      <c r="G20" s="47"/>
      <c r="H20" s="48"/>
    </row>
    <row r="21" spans="1:10">
      <c r="A21" s="43"/>
      <c r="B21" s="43"/>
      <c r="C21" s="44" t="s">
        <v>59</v>
      </c>
      <c r="D21" s="49" t="s">
        <v>72</v>
      </c>
      <c r="E21" s="45"/>
      <c r="F21" s="46">
        <f>F19*0.2</f>
        <v>4014.0838150000004</v>
      </c>
      <c r="G21" s="47"/>
      <c r="H21" s="48"/>
    </row>
    <row r="22" spans="1:10">
      <c r="A22" s="43"/>
      <c r="B22" s="43"/>
      <c r="C22" s="44" t="s">
        <v>60</v>
      </c>
      <c r="D22" s="44" t="s">
        <v>75</v>
      </c>
      <c r="E22" s="45"/>
      <c r="F22" s="46">
        <v>0</v>
      </c>
      <c r="G22" s="47"/>
      <c r="H22" s="48"/>
    </row>
    <row r="23" spans="1:10">
      <c r="A23" s="43"/>
      <c r="B23" s="50"/>
      <c r="C23" s="44" t="s">
        <v>66</v>
      </c>
      <c r="D23" s="51" t="s">
        <v>67</v>
      </c>
      <c r="E23" s="45"/>
      <c r="F23" s="46">
        <f>(SUM(F17:F18))*0.04</f>
        <v>5628.6208000000006</v>
      </c>
      <c r="G23" s="47"/>
      <c r="H23" s="48"/>
    </row>
    <row r="24" spans="1:10">
      <c r="A24" s="53"/>
      <c r="B24" s="40" t="s">
        <v>12</v>
      </c>
      <c r="C24" s="41"/>
      <c r="D24" s="28" t="s">
        <v>43</v>
      </c>
      <c r="E24" s="54"/>
      <c r="F24" s="55"/>
      <c r="G24" s="56">
        <v>80281.679999999993</v>
      </c>
      <c r="H24" s="57"/>
    </row>
    <row r="25" spans="1:10">
      <c r="A25" s="43"/>
      <c r="B25" s="43"/>
      <c r="C25" s="44" t="s">
        <v>61</v>
      </c>
      <c r="D25" s="44" t="s">
        <v>43</v>
      </c>
      <c r="E25" s="45"/>
      <c r="F25" s="46"/>
      <c r="G25" s="80"/>
      <c r="H25" s="81"/>
    </row>
    <row r="26" spans="1:10">
      <c r="A26" s="2"/>
      <c r="B26" s="69" t="s">
        <v>14</v>
      </c>
      <c r="C26" s="70"/>
      <c r="D26" s="10"/>
      <c r="E26" s="18"/>
      <c r="F26" s="11"/>
      <c r="G26" s="19"/>
      <c r="H26" s="21"/>
    </row>
    <row r="27" spans="1:10">
      <c r="A27" s="2"/>
      <c r="B27" s="24"/>
      <c r="C27" s="10" t="s">
        <v>64</v>
      </c>
      <c r="D27" s="10" t="s">
        <v>8</v>
      </c>
      <c r="E27" s="14">
        <v>0.1</v>
      </c>
      <c r="F27" s="11">
        <f>E27*G10</f>
        <v>114688.10900000001</v>
      </c>
      <c r="G27" s="25"/>
      <c r="H27" s="26"/>
    </row>
    <row r="28" spans="1:10">
      <c r="A28" s="2"/>
      <c r="B28" s="2"/>
      <c r="C28" s="10" t="s">
        <v>65</v>
      </c>
      <c r="D28" s="10" t="s">
        <v>68</v>
      </c>
      <c r="E28" s="14">
        <v>0.22</v>
      </c>
      <c r="F28" s="11">
        <f>SUM(F14+F15+F17+F18+F23)*0.22</f>
        <v>57427.094956000008</v>
      </c>
      <c r="G28" s="76"/>
      <c r="H28" s="77"/>
    </row>
    <row r="29" spans="1:10">
      <c r="A29" s="2"/>
      <c r="B29" s="2"/>
      <c r="C29" s="10" t="s">
        <v>76</v>
      </c>
      <c r="D29" s="10" t="s">
        <v>75</v>
      </c>
      <c r="E29" s="14"/>
      <c r="F29" s="11">
        <v>6654.8770540000196</v>
      </c>
      <c r="G29" s="22"/>
      <c r="H29" s="22"/>
    </row>
    <row r="30" spans="1:10">
      <c r="A30" s="12"/>
      <c r="B30" s="13"/>
      <c r="C30" s="13"/>
      <c r="D30" s="63" t="s">
        <v>63</v>
      </c>
      <c r="E30" s="64"/>
      <c r="F30" s="65"/>
      <c r="G30" s="23">
        <f>G13+G16+G24+F27+F28+F29</f>
        <v>544768.51370000013</v>
      </c>
      <c r="H30" s="22"/>
    </row>
    <row r="31" spans="1:10">
      <c r="A31" s="66" t="s">
        <v>69</v>
      </c>
      <c r="B31" s="67"/>
      <c r="C31" s="67"/>
      <c r="D31" s="67"/>
      <c r="E31" s="67"/>
      <c r="F31" s="68"/>
      <c r="G31" s="58"/>
      <c r="H31" s="59">
        <f>SUM(G10+G30)</f>
        <v>1691649.6037000003</v>
      </c>
      <c r="J31" s="1"/>
    </row>
    <row r="34" spans="4:6">
      <c r="D34" s="15" t="s">
        <v>50</v>
      </c>
      <c r="F34" s="6" t="s">
        <v>46</v>
      </c>
    </row>
    <row r="35" spans="4:6">
      <c r="D35" s="17"/>
      <c r="F35" s="16"/>
    </row>
    <row r="36" spans="4:6">
      <c r="F36" s="6"/>
    </row>
    <row r="37" spans="4:6">
      <c r="F37" s="16"/>
    </row>
    <row r="38" spans="4:6">
      <c r="F38" s="16"/>
    </row>
  </sheetData>
  <mergeCells count="16">
    <mergeCell ref="A2:H2"/>
    <mergeCell ref="A1:H1"/>
    <mergeCell ref="A3:H3"/>
    <mergeCell ref="A6:H6"/>
    <mergeCell ref="A5:H5"/>
    <mergeCell ref="A4:H4"/>
    <mergeCell ref="D30:F30"/>
    <mergeCell ref="A31:F31"/>
    <mergeCell ref="B26:C26"/>
    <mergeCell ref="B8:C8"/>
    <mergeCell ref="B9:C9"/>
    <mergeCell ref="A11:H11"/>
    <mergeCell ref="G28:H28"/>
    <mergeCell ref="G8:H8"/>
    <mergeCell ref="G25:H25"/>
    <mergeCell ref="G14:H14"/>
  </mergeCells>
  <phoneticPr fontId="2" type="noConversion"/>
  <pageMargins left="0.75" right="0.75" top="1" bottom="1" header="0.5" footer="0.5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Caserma CC Castrovillari</vt:lpstr>
      <vt:lpstr>Caserma CC Castrovillari prog.</vt:lpstr>
      <vt:lpstr>Caserma CC Fiumefreddo</vt:lpstr>
      <vt:lpstr>Caserma CC Fiumefreddo prog.</vt:lpstr>
      <vt:lpstr>Caserma VV. F. Scalea </vt:lpstr>
      <vt:lpstr>Caserma VV. F. Scalea  prog.</vt:lpstr>
      <vt:lpstr>Quadro Economico</vt:lpstr>
    </vt:vector>
  </TitlesOfParts>
  <Company>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ppderose</cp:lastModifiedBy>
  <cp:lastPrinted>2018-10-14T16:30:01Z</cp:lastPrinted>
  <dcterms:created xsi:type="dcterms:W3CDTF">2008-12-02T16:23:46Z</dcterms:created>
  <dcterms:modified xsi:type="dcterms:W3CDTF">2019-11-12T12:36:17Z</dcterms:modified>
</cp:coreProperties>
</file>